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Google Drive (fabiohsg@gmail.com)\Conselho Fiscal\Previsão Orçamentária e Planejamento\"/>
    </mc:Choice>
  </mc:AlternateContent>
  <xr:revisionPtr revIDLastSave="0" documentId="13_ncr:1_{AA5763E3-9504-4F18-B1FC-2045AE073969}" xr6:coauthVersionLast="46" xr6:coauthVersionMax="46" xr10:uidLastSave="{00000000-0000-0000-0000-000000000000}"/>
  <bookViews>
    <workbookView xWindow="-120" yWindow="-120" windowWidth="20730" windowHeight="11160" tabRatio="643" xr2:uid="{D224ECE8-E364-46C4-9C95-65169E5AE853}"/>
  </bookViews>
  <sheets>
    <sheet name="RECEITAS" sheetId="1" r:id="rId1"/>
    <sheet name="DESPESAS PROFISSIONAL" sheetId="3" r:id="rId2"/>
    <sheet name="DESPESAS BASE" sheetId="5" r:id="rId3"/>
    <sheet name="DESPESAS ADMINISTRATIVAS" sheetId="6" r:id="rId4"/>
    <sheet name="RESULTADO" sheetId="4" r:id="rId5"/>
  </sheets>
  <definedNames>
    <definedName name="_xlnm._FilterDatabase" localSheetId="0" hidden="1">RECEITAS!$A$3:$I$22</definedName>
    <definedName name="_xlnm.Print_Area" localSheetId="1">'DESPESAS PROFISSIONAL'!$A$1:$D$25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6" l="1"/>
  <c r="B5" i="4"/>
  <c r="D25" i="3"/>
  <c r="C25" i="3"/>
  <c r="B2" i="4"/>
  <c r="B6" i="4"/>
  <c r="C32" i="6"/>
  <c r="D31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C11" i="6"/>
  <c r="D10" i="6"/>
  <c r="D9" i="6"/>
  <c r="D8" i="6"/>
  <c r="D7" i="6"/>
  <c r="D6" i="6"/>
  <c r="D5" i="6"/>
  <c r="D4" i="6"/>
  <c r="D3" i="6"/>
  <c r="C19" i="5"/>
  <c r="D18" i="5"/>
  <c r="D17" i="5"/>
  <c r="D16" i="5"/>
  <c r="D15" i="5"/>
  <c r="D14" i="5"/>
  <c r="C11" i="5"/>
  <c r="D10" i="5"/>
  <c r="D9" i="5"/>
  <c r="D8" i="5"/>
  <c r="D7" i="5"/>
  <c r="D6" i="5"/>
  <c r="D5" i="5"/>
  <c r="D4" i="5"/>
  <c r="D3" i="5"/>
  <c r="C23" i="3"/>
  <c r="D21" i="3"/>
  <c r="D20" i="3"/>
  <c r="D19" i="3"/>
  <c r="I8" i="1"/>
  <c r="H11" i="1"/>
  <c r="H9" i="1"/>
  <c r="H7" i="1"/>
  <c r="D8" i="1"/>
  <c r="D22" i="1"/>
  <c r="F14" i="1"/>
  <c r="G13" i="1"/>
  <c r="G12" i="1"/>
  <c r="G11" i="1"/>
  <c r="D22" i="3"/>
  <c r="D18" i="3"/>
  <c r="D17" i="3"/>
  <c r="D16" i="3"/>
  <c r="D15" i="3"/>
  <c r="D14" i="3"/>
  <c r="C11" i="3"/>
  <c r="D10" i="3"/>
  <c r="D9" i="3"/>
  <c r="D8" i="3"/>
  <c r="D7" i="3"/>
  <c r="D6" i="3"/>
  <c r="D5" i="3"/>
  <c r="D4" i="3"/>
  <c r="D3" i="3"/>
  <c r="C34" i="6" l="1"/>
  <c r="C21" i="5"/>
  <c r="D11" i="6"/>
  <c r="D32" i="6"/>
  <c r="D34" i="6" s="1"/>
  <c r="D11" i="5"/>
  <c r="D19" i="5"/>
  <c r="D11" i="3"/>
  <c r="D23" i="3"/>
  <c r="B8" i="4" l="1"/>
  <c r="C8" i="4" s="1"/>
  <c r="D21" i="5"/>
  <c r="B7" i="4" s="1"/>
  <c r="C7" i="4" l="1"/>
  <c r="B9" i="4"/>
  <c r="C6" i="4"/>
  <c r="H13" i="1"/>
  <c r="I13" i="1" s="1"/>
  <c r="G20" i="1"/>
  <c r="H20" i="1" s="1"/>
  <c r="D13" i="1"/>
  <c r="F16" i="1"/>
  <c r="I14" i="1"/>
  <c r="F15" i="1"/>
  <c r="D11" i="1"/>
  <c r="D12" i="1"/>
  <c r="D5" i="1"/>
  <c r="D6" i="1"/>
  <c r="D17" i="1"/>
  <c r="D20" i="1"/>
  <c r="D9" i="1"/>
  <c r="D7" i="1"/>
  <c r="I9" i="1"/>
  <c r="I7" i="1"/>
  <c r="B10" i="4" l="1"/>
  <c r="C9" i="4"/>
  <c r="I20" i="1"/>
  <c r="H22" i="1"/>
  <c r="I22" i="1" s="1"/>
  <c r="I17" i="1"/>
  <c r="I6" i="1"/>
  <c r="I5" i="1"/>
  <c r="H12" i="1" l="1"/>
  <c r="I12" i="1" s="1"/>
  <c r="G23" i="1"/>
  <c r="G24" i="1" l="1"/>
  <c r="B3" i="4"/>
  <c r="C3" i="4" s="1"/>
  <c r="I11" i="1" l="1"/>
  <c r="I16" i="1" l="1"/>
  <c r="D21" i="1"/>
  <c r="H21" i="1"/>
  <c r="H23" i="1" s="1"/>
  <c r="H24" i="1" l="1"/>
  <c r="B4" i="4"/>
  <c r="C4" i="4" s="1"/>
  <c r="I21" i="1"/>
  <c r="I15" i="1"/>
  <c r="F10" i="1"/>
  <c r="I10" i="1" s="1"/>
  <c r="F18" i="1"/>
  <c r="I18" i="1" s="1"/>
  <c r="F19" i="1"/>
  <c r="I19" i="1" s="1"/>
  <c r="I4" i="1"/>
  <c r="D4" i="1"/>
  <c r="F23" i="1" l="1"/>
  <c r="I23" i="1"/>
  <c r="I24" i="1" s="1"/>
  <c r="F24" i="1" l="1"/>
  <c r="C2" i="4"/>
  <c r="C5" i="4" l="1"/>
  <c r="C10" i="4"/>
</calcChain>
</file>

<file path=xl/sharedStrings.xml><?xml version="1.0" encoding="utf-8"?>
<sst xmlns="http://schemas.openxmlformats.org/spreadsheetml/2006/main" count="202" uniqueCount="161">
  <si>
    <t>Receita Final</t>
  </si>
  <si>
    <t>Antec. / Sind. / INSS</t>
  </si>
  <si>
    <t>TRT</t>
  </si>
  <si>
    <t>Total</t>
  </si>
  <si>
    <t>MESES</t>
  </si>
  <si>
    <t>CÓDIGO</t>
  </si>
  <si>
    <t>TIPO</t>
  </si>
  <si>
    <t>BILHETERIA</t>
  </si>
  <si>
    <t>COTAS DE TV</t>
  </si>
  <si>
    <t>MENSALIDADE</t>
  </si>
  <si>
    <t>ANUIDADE</t>
  </si>
  <si>
    <t>Campeonato Paulista</t>
  </si>
  <si>
    <t>Campeonato Brasileiro</t>
  </si>
  <si>
    <t xml:space="preserve">Campeonato Paulista </t>
  </si>
  <si>
    <t>Copa do Brasil</t>
  </si>
  <si>
    <t>Sócio Patrimonial</t>
  </si>
  <si>
    <t>Sócio Torcedor</t>
  </si>
  <si>
    <t>Camarotes</t>
  </si>
  <si>
    <t>Cadeiras Vitalícias</t>
  </si>
  <si>
    <t>Projeto Bugrinho</t>
  </si>
  <si>
    <t>Diversos</t>
  </si>
  <si>
    <t>Guarani Store</t>
  </si>
  <si>
    <t>Outras Receitas</t>
  </si>
  <si>
    <t>Camiseta, Short, Placas e Backdrop</t>
  </si>
  <si>
    <t>Judicial</t>
  </si>
  <si>
    <t>ALUGUÉIS</t>
  </si>
  <si>
    <t>COMODATO</t>
  </si>
  <si>
    <t>OUTRAS</t>
  </si>
  <si>
    <t>PERMUTA</t>
  </si>
  <si>
    <t>PATROCÍNIO</t>
  </si>
  <si>
    <t>VENDA</t>
  </si>
  <si>
    <t>PREMIAÇÃO</t>
  </si>
  <si>
    <t>MENSAL</t>
  </si>
  <si>
    <t>Receita Bruta</t>
  </si>
  <si>
    <t>Receita Líquida</t>
  </si>
  <si>
    <t>GUARANI FUTEBOL CLUBE</t>
  </si>
  <si>
    <t>R E C E I T A S</t>
  </si>
  <si>
    <t>ANUAL</t>
  </si>
  <si>
    <t>TOTAL DAS RECEITAS BRUTAS</t>
  </si>
  <si>
    <t>20% TRT</t>
  </si>
  <si>
    <t>Venda de Atletas/Solidariedade</t>
  </si>
  <si>
    <t>Descontos</t>
  </si>
  <si>
    <t>Salários - Jogadores</t>
  </si>
  <si>
    <t>Salários - Staff</t>
  </si>
  <si>
    <t>Férias + 1/3</t>
  </si>
  <si>
    <t>13º Salário</t>
  </si>
  <si>
    <t>INSS + Terceiros</t>
  </si>
  <si>
    <t>FGTS</t>
  </si>
  <si>
    <t>PIS s/Folha de Pagamento</t>
  </si>
  <si>
    <t xml:space="preserve">IRRF </t>
  </si>
  <si>
    <t>Manutenção Gramado</t>
  </si>
  <si>
    <t>Material de Consumo</t>
  </si>
  <si>
    <t>Viagens e Estadias</t>
  </si>
  <si>
    <t>Premiações</t>
  </si>
  <si>
    <t>Despesas com Jogos</t>
  </si>
  <si>
    <t>Inscrições</t>
  </si>
  <si>
    <t>Comissões a agentes</t>
  </si>
  <si>
    <t>Despesas Diversas</t>
  </si>
  <si>
    <t>Vale Transpote</t>
  </si>
  <si>
    <t>IRRF</t>
  </si>
  <si>
    <t>A-1</t>
  </si>
  <si>
    <t>A-3</t>
  </si>
  <si>
    <t>A-2</t>
  </si>
  <si>
    <t>E-1</t>
  </si>
  <si>
    <t>E-3</t>
  </si>
  <si>
    <t>A-4</t>
  </si>
  <si>
    <t>A-5</t>
  </si>
  <si>
    <t>A-6</t>
  </si>
  <si>
    <t>A-7</t>
  </si>
  <si>
    <t>A-8</t>
  </si>
  <si>
    <t>B-1</t>
  </si>
  <si>
    <t>B-3</t>
  </si>
  <si>
    <t>B-4</t>
  </si>
  <si>
    <t>B-5</t>
  </si>
  <si>
    <t>B-6</t>
  </si>
  <si>
    <t>B-7</t>
  </si>
  <si>
    <t>B-8</t>
  </si>
  <si>
    <t>B-9</t>
  </si>
  <si>
    <t>C-1</t>
  </si>
  <si>
    <t>C-5</t>
  </si>
  <si>
    <t>C-6</t>
  </si>
  <si>
    <t>C-2</t>
  </si>
  <si>
    <t>C-3</t>
  </si>
  <si>
    <t>C-4</t>
  </si>
  <si>
    <t>C-7</t>
  </si>
  <si>
    <t>C-8</t>
  </si>
  <si>
    <t>D-1</t>
  </si>
  <si>
    <t>D-2</t>
  </si>
  <si>
    <t>D-3</t>
  </si>
  <si>
    <t>D-4</t>
  </si>
  <si>
    <t>D-5</t>
  </si>
  <si>
    <t>E-2</t>
  </si>
  <si>
    <t>E-4</t>
  </si>
  <si>
    <t>E-5</t>
  </si>
  <si>
    <t>E-6</t>
  </si>
  <si>
    <t>E-7</t>
  </si>
  <si>
    <t>E-8</t>
  </si>
  <si>
    <t>F-1</t>
  </si>
  <si>
    <t>F-2</t>
  </si>
  <si>
    <t>F-3</t>
  </si>
  <si>
    <t>F-4</t>
  </si>
  <si>
    <t>F-5</t>
  </si>
  <si>
    <t>F-6</t>
  </si>
  <si>
    <t>F-7</t>
  </si>
  <si>
    <t>F-8</t>
  </si>
  <si>
    <t>F-9</t>
  </si>
  <si>
    <t>F-10</t>
  </si>
  <si>
    <t>F-11</t>
  </si>
  <si>
    <t>F-12</t>
  </si>
  <si>
    <t>F-13</t>
  </si>
  <si>
    <t>F-14</t>
  </si>
  <si>
    <t>F-15</t>
  </si>
  <si>
    <t>F-16</t>
  </si>
  <si>
    <t>F-17</t>
  </si>
  <si>
    <t>Previsão Orçamentária - Exercício 2022</t>
  </si>
  <si>
    <t>CUSTOS E DESPESAS</t>
  </si>
  <si>
    <t>ACUMULADO</t>
  </si>
  <si>
    <t>TOTAL DAS DESPESAS COM A FOLHA DO FUTEBOL PROFISSIONAL</t>
  </si>
  <si>
    <t>TOTAL DAS DESPESAS GERAIS COM FUTEBOL PROFISSIONAL</t>
  </si>
  <si>
    <t>TOTAL GERAL DAS DESPESAS COM FUTEBOL PROFISSIONAL</t>
  </si>
  <si>
    <t>TOTAL DOS INVESTIMENTOS COM A FOLHA DA BASE</t>
  </si>
  <si>
    <t>TOTAL DOS INVESTIMENTOS GERAIS COM A BASE</t>
  </si>
  <si>
    <t>TOTAL GERAL DOS INVESTIMENTOS COM A BASE</t>
  </si>
  <si>
    <t>TOTAL DAS DESPESAS COM A FOLHA DA ADMINISTRAÇÃO</t>
  </si>
  <si>
    <t>TOTAL DAS DESPESAS GERAIS ADMINISTRATIVAS</t>
  </si>
  <si>
    <t>TOTAL GERAL DAS DESPESAS ADMINISTRATIVAS</t>
  </si>
  <si>
    <t>Salários</t>
  </si>
  <si>
    <t>Manutenção de Equipamentos</t>
  </si>
  <si>
    <t>Manutenção de Gramado</t>
  </si>
  <si>
    <t>Gastos Gerais de Serviços</t>
  </si>
  <si>
    <t>Salários Jogadores</t>
  </si>
  <si>
    <t>Segurança</t>
  </si>
  <si>
    <t>Despesas com Refeitório</t>
  </si>
  <si>
    <t>Material de Escritório</t>
  </si>
  <si>
    <t>Material de Limpeza e Cloro</t>
  </si>
  <si>
    <t>Manutenção de Prédios</t>
  </si>
  <si>
    <t>Comissão em Intermediações</t>
  </si>
  <si>
    <t>Contabilidade e RH</t>
  </si>
  <si>
    <t>Honorários Advocatícios</t>
  </si>
  <si>
    <t>Água e Esgoto</t>
  </si>
  <si>
    <t>Energia Elétrica</t>
  </si>
  <si>
    <t>Telefone e Internet</t>
  </si>
  <si>
    <t>Gastos com Veículos</t>
  </si>
  <si>
    <t>Auditoria Independente</t>
  </si>
  <si>
    <t>Despesas Bancárias</t>
  </si>
  <si>
    <t>FUNCIONÁRIOS ADMINISTRATIVOS - FOLHA</t>
  </si>
  <si>
    <t>ADMINISTRATIVO - DESPESAS GERAIS</t>
  </si>
  <si>
    <t>FUTEBOL PROFISSIONAL - FOLHA</t>
  </si>
  <si>
    <t>FUTEBOL PROFISSIONAL - DESPESAS GERAIS</t>
  </si>
  <si>
    <t>FUTEBOL BASE - FOLHA</t>
  </si>
  <si>
    <t>FUTEBOL BASE - DESPESAS GERAIS</t>
  </si>
  <si>
    <t>Manut. de Prédios e Equip.</t>
  </si>
  <si>
    <t xml:space="preserve">PIS s/Folha </t>
  </si>
  <si>
    <t>PIS s/Folha</t>
  </si>
  <si>
    <t>Despesas Fut. Prof.</t>
  </si>
  <si>
    <t>Despesas Fut. Base</t>
  </si>
  <si>
    <t>Despesas Administrativas</t>
  </si>
  <si>
    <t>Despesas Totais</t>
  </si>
  <si>
    <t>DESCRIÇÃO</t>
  </si>
  <si>
    <t>Provisões e Acordos</t>
  </si>
  <si>
    <t>F-18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</si>
</sst>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R$&quot;\ #,##0.00;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#,##0_ ;\-#,##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.5"/>
      <name val="Arial"/>
      <family val="2"/>
    </font>
    <font>
      <sz val="6.5"/>
      <name val="Arial"/>
      <family val="2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00682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82F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left" vertical="top" wrapText="1" indent="1"/>
      <protection locked="0"/>
    </xf>
    <xf numFmtId="44" fontId="0" fillId="0" borderId="0" xfId="0" applyNumberFormat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wrapText="1"/>
      <protection locked="0"/>
    </xf>
    <xf numFmtId="164" fontId="3" fillId="0" borderId="0" xfId="0" applyNumberFormat="1" applyFont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left" vertical="top" wrapText="1" indent="2"/>
      <protection locked="0"/>
    </xf>
    <xf numFmtId="0" fontId="3" fillId="0" borderId="0" xfId="0" applyFont="1" applyAlignment="1" applyProtection="1">
      <alignment horizontal="right" vertical="top" wrapText="1" indent="1"/>
      <protection locked="0"/>
    </xf>
    <xf numFmtId="44" fontId="0" fillId="0" borderId="0" xfId="0" applyNumberFormat="1" applyAlignment="1" applyProtection="1">
      <alignment horizontal="left" wrapText="1"/>
      <protection locked="0"/>
    </xf>
    <xf numFmtId="43" fontId="0" fillId="0" borderId="0" xfId="1" applyFont="1" applyFill="1" applyBorder="1" applyAlignment="1" applyProtection="1">
      <alignment horizontal="left" vertical="top"/>
      <protection locked="0"/>
    </xf>
    <xf numFmtId="0" fontId="0" fillId="0" borderId="0" xfId="0" applyFill="1" applyAlignment="1" applyProtection="1">
      <alignment horizontal="left" vertical="top"/>
      <protection locked="0"/>
    </xf>
    <xf numFmtId="44" fontId="0" fillId="0" borderId="0" xfId="0" applyNumberFormat="1" applyFill="1" applyAlignment="1" applyProtection="1">
      <alignment horizontal="left" wrapText="1"/>
      <protection locked="0"/>
    </xf>
    <xf numFmtId="0" fontId="0" fillId="0" borderId="0" xfId="0" applyAlignment="1" applyProtection="1">
      <alignment horizontal="center" vertical="top"/>
      <protection locked="0"/>
    </xf>
    <xf numFmtId="43" fontId="0" fillId="0" borderId="0" xfId="1" applyFont="1" applyFill="1" applyBorder="1" applyAlignment="1" applyProtection="1">
      <alignment horizontal="center" vertical="top"/>
      <protection locked="0"/>
    </xf>
    <xf numFmtId="3" fontId="0" fillId="0" borderId="0" xfId="0" applyNumberFormat="1" applyAlignment="1">
      <alignment horizontal="center"/>
    </xf>
    <xf numFmtId="0" fontId="0" fillId="0" borderId="6" xfId="0" applyFont="1" applyBorder="1" applyAlignment="1" applyProtection="1">
      <alignment horizontal="center" vertical="top"/>
      <protection locked="0"/>
    </xf>
    <xf numFmtId="0" fontId="0" fillId="0" borderId="6" xfId="0" applyFont="1" applyBorder="1" applyAlignment="1" applyProtection="1">
      <alignment horizontal="left" vertical="top"/>
      <protection locked="0"/>
    </xf>
    <xf numFmtId="0" fontId="4" fillId="0" borderId="10" xfId="0" applyFont="1" applyBorder="1" applyAlignment="1" applyProtection="1">
      <alignment vertical="top" wrapText="1"/>
      <protection locked="0"/>
    </xf>
    <xf numFmtId="44" fontId="4" fillId="0" borderId="5" xfId="2" applyFont="1" applyFill="1" applyBorder="1" applyAlignment="1" applyProtection="1">
      <alignment horizontal="left" vertical="center" wrapText="1"/>
      <protection locked="0"/>
    </xf>
    <xf numFmtId="165" fontId="4" fillId="0" borderId="5" xfId="2" applyNumberFormat="1" applyFont="1" applyFill="1" applyBorder="1" applyAlignment="1" applyProtection="1">
      <alignment horizontal="center" vertical="center" wrapText="1"/>
      <protection locked="0"/>
    </xf>
    <xf numFmtId="44" fontId="4" fillId="0" borderId="6" xfId="2" applyFont="1" applyFill="1" applyBorder="1" applyAlignment="1" applyProtection="1">
      <alignment horizontal="left" vertical="center" wrapText="1"/>
      <protection locked="0"/>
    </xf>
    <xf numFmtId="44" fontId="4" fillId="0" borderId="8" xfId="2" applyFont="1" applyFill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vertical="top" wrapText="1"/>
      <protection locked="0"/>
    </xf>
    <xf numFmtId="165" fontId="4" fillId="0" borderId="7" xfId="2" applyNumberFormat="1" applyFont="1" applyFill="1" applyBorder="1" applyAlignment="1" applyProtection="1">
      <alignment horizontal="center" vertical="center" wrapText="1"/>
      <protection locked="0"/>
    </xf>
    <xf numFmtId="165" fontId="4" fillId="0" borderId="8" xfId="2" applyNumberFormat="1" applyFont="1" applyFill="1" applyBorder="1" applyAlignment="1" applyProtection="1">
      <alignment horizontal="center" vertical="center" wrapText="1"/>
      <protection locked="0"/>
    </xf>
    <xf numFmtId="44" fontId="5" fillId="0" borderId="6" xfId="0" applyNumberFormat="1" applyFont="1" applyBorder="1" applyAlignment="1" applyProtection="1">
      <alignment vertical="top"/>
      <protection locked="0"/>
    </xf>
    <xf numFmtId="3" fontId="5" fillId="0" borderId="6" xfId="0" applyNumberFormat="1" applyFont="1" applyBorder="1" applyAlignment="1" applyProtection="1">
      <alignment horizontal="center" vertical="top"/>
      <protection locked="0"/>
    </xf>
    <xf numFmtId="0" fontId="0" fillId="0" borderId="0" xfId="0" applyAlignment="1">
      <alignment horizontal="center"/>
    </xf>
    <xf numFmtId="0" fontId="6" fillId="3" borderId="6" xfId="0" applyFont="1" applyFill="1" applyBorder="1" applyAlignment="1" applyProtection="1">
      <alignment horizontal="center" vertical="top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9" fontId="6" fillId="3" borderId="4" xfId="0" applyNumberFormat="1" applyFont="1" applyFill="1" applyBorder="1" applyAlignment="1" applyProtection="1">
      <alignment horizontal="center" vertical="center" wrapText="1"/>
      <protection locked="0"/>
    </xf>
    <xf numFmtId="44" fontId="4" fillId="0" borderId="6" xfId="2" applyFont="1" applyFill="1" applyBorder="1" applyAlignment="1" applyProtection="1">
      <alignment horizontal="right" vertical="top" wrapText="1"/>
      <protection locked="0"/>
    </xf>
    <xf numFmtId="0" fontId="6" fillId="3" borderId="6" xfId="0" applyFont="1" applyFill="1" applyBorder="1" applyAlignment="1" applyProtection="1">
      <alignment vertical="top" wrapText="1"/>
      <protection locked="0"/>
    </xf>
    <xf numFmtId="44" fontId="6" fillId="3" borderId="6" xfId="0" applyNumberFormat="1" applyFont="1" applyFill="1" applyBorder="1" applyAlignment="1" applyProtection="1">
      <alignment horizontal="right" vertical="top" wrapText="1"/>
      <protection locked="0"/>
    </xf>
    <xf numFmtId="44" fontId="7" fillId="3" borderId="6" xfId="2" applyFont="1" applyFill="1" applyBorder="1" applyAlignment="1" applyProtection="1">
      <alignment horizontal="right" vertical="top" wrapText="1"/>
      <protection locked="0"/>
    </xf>
    <xf numFmtId="0" fontId="0" fillId="0" borderId="6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4" fillId="0" borderId="9" xfId="0" applyFont="1" applyBorder="1" applyAlignment="1" applyProtection="1">
      <alignment vertical="top" wrapText="1"/>
      <protection locked="0"/>
    </xf>
    <xf numFmtId="0" fontId="6" fillId="2" borderId="14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 vertical="top" wrapText="1"/>
      <protection locked="0"/>
    </xf>
    <xf numFmtId="44" fontId="6" fillId="3" borderId="8" xfId="0" applyNumberFormat="1" applyFont="1" applyFill="1" applyBorder="1" applyAlignment="1" applyProtection="1">
      <alignment horizontal="right" vertical="top" wrapText="1"/>
      <protection locked="0"/>
    </xf>
    <xf numFmtId="44" fontId="6" fillId="2" borderId="0" xfId="0" applyNumberFormat="1" applyFont="1" applyFill="1" applyBorder="1" applyAlignment="1" applyProtection="1">
      <alignment horizontal="right" vertical="top" wrapText="1"/>
      <protection locked="0"/>
    </xf>
    <xf numFmtId="0" fontId="0" fillId="2" borderId="0" xfId="0" applyFill="1" applyBorder="1"/>
    <xf numFmtId="43" fontId="4" fillId="0" borderId="9" xfId="1" applyFont="1" applyFill="1" applyBorder="1" applyAlignment="1" applyProtection="1">
      <alignment vertical="top" wrapText="1"/>
      <protection locked="0"/>
    </xf>
    <xf numFmtId="44" fontId="4" fillId="0" borderId="4" xfId="2" applyFont="1" applyFill="1" applyBorder="1" applyAlignment="1" applyProtection="1">
      <alignment horizontal="right" vertical="top" wrapText="1"/>
      <protection locked="0"/>
    </xf>
    <xf numFmtId="7" fontId="4" fillId="0" borderId="4" xfId="1" applyNumberFormat="1" applyFont="1" applyFill="1" applyBorder="1" applyAlignment="1" applyProtection="1">
      <alignment horizontal="right" vertical="top" wrapText="1"/>
      <protection locked="0"/>
    </xf>
    <xf numFmtId="44" fontId="6" fillId="3" borderId="4" xfId="0" applyNumberFormat="1" applyFont="1" applyFill="1" applyBorder="1" applyAlignment="1" applyProtection="1">
      <alignment horizontal="right" vertical="top" wrapText="1"/>
      <protection locked="0"/>
    </xf>
    <xf numFmtId="44" fontId="7" fillId="2" borderId="0" xfId="2" applyFont="1" applyFill="1" applyBorder="1" applyAlignment="1" applyProtection="1">
      <alignment horizontal="right" vertical="top" wrapText="1"/>
      <protection locked="0"/>
    </xf>
    <xf numFmtId="44" fontId="4" fillId="0" borderId="8" xfId="2" applyFont="1" applyFill="1" applyBorder="1" applyAlignment="1" applyProtection="1">
      <alignment horizontal="right" vertical="top" wrapText="1"/>
      <protection locked="0"/>
    </xf>
    <xf numFmtId="0" fontId="6" fillId="0" borderId="0" xfId="0" applyFont="1" applyFill="1" applyBorder="1" applyAlignment="1" applyProtection="1">
      <alignment horizontal="center" vertical="top" wrapText="1"/>
      <protection locked="0"/>
    </xf>
    <xf numFmtId="44" fontId="6" fillId="0" borderId="0" xfId="0" applyNumberFormat="1" applyFont="1" applyFill="1" applyBorder="1" applyAlignment="1" applyProtection="1">
      <alignment horizontal="right" vertical="top" wrapText="1"/>
      <protection locked="0"/>
    </xf>
    <xf numFmtId="0" fontId="4" fillId="0" borderId="6" xfId="0" applyFont="1" applyBorder="1" applyAlignment="1" applyProtection="1">
      <alignment vertical="top" wrapText="1"/>
      <protection locked="0"/>
    </xf>
    <xf numFmtId="0" fontId="0" fillId="0" borderId="0" xfId="0" applyFill="1"/>
    <xf numFmtId="44" fontId="10" fillId="3" borderId="6" xfId="0" applyNumberFormat="1" applyFont="1" applyFill="1" applyBorder="1" applyAlignment="1" applyProtection="1">
      <alignment vertical="top"/>
      <protection locked="0"/>
    </xf>
    <xf numFmtId="3" fontId="10" fillId="3" borderId="6" xfId="0" applyNumberFormat="1" applyFont="1" applyFill="1" applyBorder="1" applyAlignment="1" applyProtection="1">
      <alignment horizontal="center" vertical="top"/>
      <protection locked="0"/>
    </xf>
    <xf numFmtId="3" fontId="0" fillId="0" borderId="0" xfId="0" applyNumberFormat="1"/>
    <xf numFmtId="3" fontId="11" fillId="2" borderId="6" xfId="0" applyNumberFormat="1" applyFont="1" applyFill="1" applyBorder="1" applyAlignment="1">
      <alignment horizontal="center"/>
    </xf>
    <xf numFmtId="3" fontId="10" fillId="3" borderId="6" xfId="0" applyNumberFormat="1" applyFont="1" applyFill="1" applyBorder="1" applyAlignment="1">
      <alignment horizontal="center"/>
    </xf>
    <xf numFmtId="3" fontId="5" fillId="2" borderId="6" xfId="0" applyNumberFormat="1" applyFont="1" applyFill="1" applyBorder="1" applyAlignment="1">
      <alignment horizontal="center"/>
    </xf>
    <xf numFmtId="44" fontId="10" fillId="4" borderId="6" xfId="0" applyNumberFormat="1" applyFont="1" applyFill="1" applyBorder="1" applyAlignment="1" applyProtection="1">
      <alignment vertical="top"/>
      <protection locked="0"/>
    </xf>
    <xf numFmtId="3" fontId="10" fillId="4" borderId="6" xfId="0" applyNumberFormat="1" applyFont="1" applyFill="1" applyBorder="1" applyAlignment="1" applyProtection="1">
      <alignment horizontal="center" vertical="top"/>
      <protection locked="0"/>
    </xf>
    <xf numFmtId="3" fontId="10" fillId="4" borderId="6" xfId="0" applyNumberFormat="1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6" fillId="3" borderId="6" xfId="0" applyFont="1" applyFill="1" applyBorder="1" applyAlignment="1" applyProtection="1">
      <alignment horizontal="center" vertical="top" wrapText="1"/>
      <protection locked="0"/>
    </xf>
    <xf numFmtId="0" fontId="6" fillId="3" borderId="6" xfId="0" applyFont="1" applyFill="1" applyBorder="1" applyAlignment="1" applyProtection="1">
      <alignment horizontal="right" vertical="top" wrapText="1"/>
      <protection locked="0"/>
    </xf>
    <xf numFmtId="0" fontId="9" fillId="3" borderId="0" xfId="0" applyFont="1" applyFill="1" applyAlignment="1" applyProtection="1">
      <alignment horizontal="center" vertical="top"/>
      <protection locked="0"/>
    </xf>
    <xf numFmtId="0" fontId="9" fillId="3" borderId="12" xfId="0" applyFont="1" applyFill="1" applyBorder="1" applyAlignment="1" applyProtection="1">
      <alignment horizontal="center" vertical="top"/>
      <protection locked="0"/>
    </xf>
    <xf numFmtId="0" fontId="9" fillId="3" borderId="1" xfId="0" applyFont="1" applyFill="1" applyBorder="1" applyAlignment="1" applyProtection="1">
      <alignment horizontal="center" vertical="top"/>
      <protection locked="0"/>
    </xf>
    <xf numFmtId="0" fontId="9" fillId="3" borderId="2" xfId="0" applyFont="1" applyFill="1" applyBorder="1" applyAlignment="1" applyProtection="1">
      <alignment horizontal="center" vertical="top"/>
      <protection locked="0"/>
    </xf>
    <xf numFmtId="0" fontId="6" fillId="3" borderId="17" xfId="0" applyFont="1" applyFill="1" applyBorder="1" applyAlignment="1" applyProtection="1">
      <alignment horizontal="center" vertical="top" wrapText="1"/>
      <protection locked="0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0" fontId="6" fillId="3" borderId="2" xfId="0" applyFont="1" applyFill="1" applyBorder="1" applyAlignment="1" applyProtection="1">
      <alignment horizontal="center" vertical="top" wrapText="1"/>
      <protection locked="0"/>
    </xf>
    <xf numFmtId="0" fontId="6" fillId="3" borderId="15" xfId="0" applyFont="1" applyFill="1" applyBorder="1" applyAlignment="1" applyProtection="1">
      <alignment horizontal="center" vertical="top" wrapText="1"/>
      <protection locked="0"/>
    </xf>
    <xf numFmtId="0" fontId="6" fillId="3" borderId="16" xfId="0" applyFont="1" applyFill="1" applyBorder="1" applyAlignment="1" applyProtection="1">
      <alignment horizontal="center" vertical="top" wrapText="1"/>
      <protection locked="0"/>
    </xf>
    <xf numFmtId="0" fontId="6" fillId="3" borderId="13" xfId="0" applyFont="1" applyFill="1" applyBorder="1" applyAlignment="1" applyProtection="1">
      <alignment horizontal="center" vertical="top" wrapText="1"/>
      <protection locked="0"/>
    </xf>
    <xf numFmtId="0" fontId="6" fillId="3" borderId="6" xfId="0" applyFont="1" applyFill="1" applyBorder="1" applyAlignment="1" applyProtection="1">
      <alignment horizontal="center" vertical="top" wrapText="1"/>
      <protection locked="0"/>
    </xf>
    <xf numFmtId="0" fontId="6" fillId="3" borderId="14" xfId="0" applyFont="1" applyFill="1" applyBorder="1" applyAlignment="1" applyProtection="1">
      <alignment horizontal="center" vertical="top" wrapText="1"/>
      <protection locked="0"/>
    </xf>
    <xf numFmtId="0" fontId="6" fillId="3" borderId="0" xfId="0" applyFont="1" applyFill="1" applyBorder="1" applyAlignment="1" applyProtection="1">
      <alignment horizontal="center" vertical="top" wrapText="1"/>
      <protection locked="0"/>
    </xf>
    <xf numFmtId="0" fontId="6" fillId="3" borderId="12" xfId="0" applyFont="1" applyFill="1" applyBorder="1" applyAlignment="1" applyProtection="1">
      <alignment horizontal="center" vertical="top" wrapText="1"/>
      <protection locked="0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82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A58A7-9C92-4300-A9BD-E3A8D09381B7}">
  <dimension ref="A1:K92"/>
  <sheetViews>
    <sheetView tabSelected="1" view="pageBreakPreview" zoomScaleNormal="100" zoomScaleSheetLayoutView="100" workbookViewId="0">
      <selection activeCell="A2" sqref="A2:I2"/>
    </sheetView>
  </sheetViews>
  <sheetFormatPr defaultRowHeight="15" x14ac:dyDescent="0.25"/>
  <cols>
    <col min="1" max="1" width="12.85546875" style="14" bestFit="1" customWidth="1"/>
    <col min="2" max="2" width="13.85546875" style="2" bestFit="1" customWidth="1"/>
    <col min="3" max="3" width="32.140625" style="2" bestFit="1" customWidth="1"/>
    <col min="4" max="4" width="15.28515625" style="2" bestFit="1" customWidth="1"/>
    <col min="5" max="5" width="11.42578125" style="2" bestFit="1" customWidth="1"/>
    <col min="6" max="6" width="16.28515625" style="2" bestFit="1" customWidth="1"/>
    <col min="7" max="8" width="15.28515625" style="2" bestFit="1" customWidth="1"/>
    <col min="9" max="9" width="16.85546875" style="2" bestFit="1" customWidth="1"/>
    <col min="10" max="10" width="25" style="2" customWidth="1"/>
    <col min="11" max="11" width="12.7109375" style="2" bestFit="1" customWidth="1"/>
    <col min="12" max="12" width="11.85546875" style="2" bestFit="1" customWidth="1"/>
    <col min="13" max="16384" width="9.140625" style="2"/>
  </cols>
  <sheetData>
    <row r="1" spans="1:11" ht="21" x14ac:dyDescent="0.25">
      <c r="A1" s="70" t="s">
        <v>35</v>
      </c>
      <c r="B1" s="70"/>
      <c r="C1" s="70"/>
      <c r="D1" s="70"/>
      <c r="E1" s="70"/>
      <c r="F1" s="70"/>
      <c r="G1" s="70"/>
      <c r="H1" s="70"/>
      <c r="I1" s="71"/>
      <c r="J1" s="1"/>
    </row>
    <row r="2" spans="1:11" ht="21" x14ac:dyDescent="0.25">
      <c r="A2" s="72" t="s">
        <v>114</v>
      </c>
      <c r="B2" s="72"/>
      <c r="C2" s="72"/>
      <c r="D2" s="72"/>
      <c r="E2" s="72"/>
      <c r="F2" s="72"/>
      <c r="G2" s="72"/>
      <c r="H2" s="72"/>
      <c r="I2" s="73"/>
      <c r="J2" s="1"/>
    </row>
    <row r="3" spans="1:11" ht="17.25" customHeight="1" x14ac:dyDescent="0.25">
      <c r="A3" s="30" t="s">
        <v>5</v>
      </c>
      <c r="B3" s="30" t="s">
        <v>6</v>
      </c>
      <c r="C3" s="31" t="s">
        <v>36</v>
      </c>
      <c r="D3" s="32" t="s">
        <v>32</v>
      </c>
      <c r="E3" s="32" t="s">
        <v>4</v>
      </c>
      <c r="F3" s="33" t="s">
        <v>37</v>
      </c>
      <c r="G3" s="34" t="s">
        <v>41</v>
      </c>
      <c r="H3" s="34" t="s">
        <v>39</v>
      </c>
      <c r="I3" s="34" t="s">
        <v>0</v>
      </c>
      <c r="J3" s="3"/>
      <c r="K3" s="4"/>
    </row>
    <row r="4" spans="1:11" x14ac:dyDescent="0.25">
      <c r="A4" s="17">
        <v>1</v>
      </c>
      <c r="B4" s="18" t="s">
        <v>25</v>
      </c>
      <c r="C4" s="19" t="s">
        <v>20</v>
      </c>
      <c r="D4" s="20">
        <f t="shared" ref="D4:D9" si="0">F4/E4</f>
        <v>8333.3333333333339</v>
      </c>
      <c r="E4" s="21">
        <v>12</v>
      </c>
      <c r="F4" s="22">
        <v>100000</v>
      </c>
      <c r="G4" s="22"/>
      <c r="H4" s="22"/>
      <c r="I4" s="22">
        <f t="shared" ref="I4:I22" si="1">F4-G4-H4</f>
        <v>100000</v>
      </c>
      <c r="J4" s="5"/>
    </row>
    <row r="5" spans="1:11" x14ac:dyDescent="0.15">
      <c r="A5" s="17">
        <v>2</v>
      </c>
      <c r="B5" s="18" t="s">
        <v>10</v>
      </c>
      <c r="C5" s="19" t="s">
        <v>17</v>
      </c>
      <c r="D5" s="20">
        <f t="shared" si="0"/>
        <v>50000</v>
      </c>
      <c r="E5" s="21">
        <v>1</v>
      </c>
      <c r="F5" s="22">
        <v>50000</v>
      </c>
      <c r="G5" s="22"/>
      <c r="H5" s="22"/>
      <c r="I5" s="22">
        <f t="shared" si="1"/>
        <v>50000</v>
      </c>
      <c r="J5" s="6"/>
    </row>
    <row r="6" spans="1:11" x14ac:dyDescent="0.25">
      <c r="A6" s="17">
        <v>3</v>
      </c>
      <c r="B6" s="18" t="s">
        <v>10</v>
      </c>
      <c r="C6" s="19" t="s">
        <v>18</v>
      </c>
      <c r="D6" s="20">
        <f t="shared" si="0"/>
        <v>80000</v>
      </c>
      <c r="E6" s="21">
        <v>1</v>
      </c>
      <c r="F6" s="22">
        <v>80000</v>
      </c>
      <c r="G6" s="22"/>
      <c r="H6" s="22"/>
      <c r="I6" s="22">
        <f t="shared" si="1"/>
        <v>80000</v>
      </c>
      <c r="J6" s="7"/>
    </row>
    <row r="7" spans="1:11" x14ac:dyDescent="0.25">
      <c r="A7" s="17">
        <v>4</v>
      </c>
      <c r="B7" s="18" t="s">
        <v>7</v>
      </c>
      <c r="C7" s="19" t="s">
        <v>11</v>
      </c>
      <c r="D7" s="20">
        <f t="shared" si="0"/>
        <v>325000</v>
      </c>
      <c r="E7" s="21">
        <v>4</v>
      </c>
      <c r="F7" s="22">
        <v>1300000</v>
      </c>
      <c r="G7" s="23"/>
      <c r="H7" s="22">
        <f>SUM((F7-G7)-300000)*0.2</f>
        <v>200000</v>
      </c>
      <c r="I7" s="22">
        <f t="shared" si="1"/>
        <v>1100000</v>
      </c>
      <c r="J7" s="7"/>
    </row>
    <row r="8" spans="1:11" x14ac:dyDescent="0.25">
      <c r="A8" s="17">
        <v>5</v>
      </c>
      <c r="B8" s="18" t="s">
        <v>7</v>
      </c>
      <c r="C8" s="19" t="s">
        <v>14</v>
      </c>
      <c r="D8" s="20">
        <f t="shared" si="0"/>
        <v>0</v>
      </c>
      <c r="E8" s="21">
        <v>2</v>
      </c>
      <c r="F8" s="22">
        <v>0</v>
      </c>
      <c r="G8" s="23"/>
      <c r="H8" s="22"/>
      <c r="I8" s="22">
        <f t="shared" si="1"/>
        <v>0</v>
      </c>
      <c r="J8" s="7"/>
    </row>
    <row r="9" spans="1:11" x14ac:dyDescent="0.25">
      <c r="A9" s="17">
        <v>6</v>
      </c>
      <c r="B9" s="18" t="s">
        <v>7</v>
      </c>
      <c r="C9" s="19" t="s">
        <v>12</v>
      </c>
      <c r="D9" s="20">
        <f t="shared" si="0"/>
        <v>212500</v>
      </c>
      <c r="E9" s="21">
        <v>8</v>
      </c>
      <c r="F9" s="22">
        <v>1700000</v>
      </c>
      <c r="G9" s="23"/>
      <c r="H9" s="22">
        <f>SUM((F9-G9)-800000)*0.2</f>
        <v>180000</v>
      </c>
      <c r="I9" s="22">
        <f t="shared" si="1"/>
        <v>1520000</v>
      </c>
      <c r="J9" s="7"/>
    </row>
    <row r="10" spans="1:11" x14ac:dyDescent="0.25">
      <c r="A10" s="17">
        <v>7</v>
      </c>
      <c r="B10" s="18" t="s">
        <v>26</v>
      </c>
      <c r="C10" s="19" t="s">
        <v>21</v>
      </c>
      <c r="D10" s="20">
        <v>20000</v>
      </c>
      <c r="E10" s="21">
        <v>12</v>
      </c>
      <c r="F10" s="22">
        <f>D10*12</f>
        <v>240000</v>
      </c>
      <c r="G10" s="23"/>
      <c r="H10" s="22"/>
      <c r="I10" s="22">
        <f t="shared" si="1"/>
        <v>240000</v>
      </c>
      <c r="J10" s="7"/>
    </row>
    <row r="11" spans="1:11" x14ac:dyDescent="0.25">
      <c r="A11" s="17">
        <v>8</v>
      </c>
      <c r="B11" s="18" t="s">
        <v>8</v>
      </c>
      <c r="C11" s="19" t="s">
        <v>13</v>
      </c>
      <c r="D11" s="20">
        <f>F11/E11</f>
        <v>1625000</v>
      </c>
      <c r="E11" s="21">
        <v>4</v>
      </c>
      <c r="F11" s="22">
        <v>6500000</v>
      </c>
      <c r="G11" s="22">
        <f>1040000+((F11-104000)*0.1)</f>
        <v>1679600</v>
      </c>
      <c r="H11" s="22">
        <f>SUM(F11-G11)*0.2</f>
        <v>964080</v>
      </c>
      <c r="I11" s="22">
        <f t="shared" si="1"/>
        <v>3856320</v>
      </c>
      <c r="J11" s="8"/>
    </row>
    <row r="12" spans="1:11" x14ac:dyDescent="0.25">
      <c r="A12" s="17">
        <v>9</v>
      </c>
      <c r="B12" s="18" t="s">
        <v>8</v>
      </c>
      <c r="C12" s="19" t="s">
        <v>12</v>
      </c>
      <c r="D12" s="20">
        <f>F12/E12</f>
        <v>850000</v>
      </c>
      <c r="E12" s="21">
        <v>10</v>
      </c>
      <c r="F12" s="22">
        <v>8500000</v>
      </c>
      <c r="G12" s="22">
        <f>F12*0.1</f>
        <v>850000</v>
      </c>
      <c r="H12" s="22">
        <f>SUM((F12-G12)*0.2)</f>
        <v>1530000</v>
      </c>
      <c r="I12" s="22">
        <f t="shared" si="1"/>
        <v>6120000</v>
      </c>
      <c r="J12" s="8"/>
    </row>
    <row r="13" spans="1:11" x14ac:dyDescent="0.25">
      <c r="A13" s="17">
        <v>10</v>
      </c>
      <c r="B13" s="18" t="s">
        <v>8</v>
      </c>
      <c r="C13" s="19" t="s">
        <v>14</v>
      </c>
      <c r="D13" s="20">
        <f>F13/E13</f>
        <v>1250000</v>
      </c>
      <c r="E13" s="21">
        <v>1</v>
      </c>
      <c r="F13" s="22">
        <v>1250000</v>
      </c>
      <c r="G13" s="22">
        <f>F13*0.1</f>
        <v>125000</v>
      </c>
      <c r="H13" s="22">
        <f>SUM((F13-G13)*0.2)</f>
        <v>225000</v>
      </c>
      <c r="I13" s="22">
        <f t="shared" si="1"/>
        <v>900000</v>
      </c>
      <c r="J13" s="9"/>
    </row>
    <row r="14" spans="1:11" x14ac:dyDescent="0.25">
      <c r="A14" s="17">
        <v>11</v>
      </c>
      <c r="B14" s="18" t="s">
        <v>9</v>
      </c>
      <c r="C14" s="19" t="s">
        <v>15</v>
      </c>
      <c r="D14" s="20">
        <v>100000</v>
      </c>
      <c r="E14" s="21">
        <v>12</v>
      </c>
      <c r="F14" s="22">
        <f>D14*12</f>
        <v>1200000</v>
      </c>
      <c r="G14" s="22"/>
      <c r="H14" s="22"/>
      <c r="I14" s="22">
        <f t="shared" si="1"/>
        <v>1200000</v>
      </c>
      <c r="J14" s="1"/>
    </row>
    <row r="15" spans="1:11" x14ac:dyDescent="0.25">
      <c r="A15" s="17">
        <v>12</v>
      </c>
      <c r="B15" s="18" t="s">
        <v>9</v>
      </c>
      <c r="C15" s="19" t="s">
        <v>16</v>
      </c>
      <c r="D15" s="20">
        <v>80000</v>
      </c>
      <c r="E15" s="21">
        <v>12</v>
      </c>
      <c r="F15" s="22">
        <f>D15*12</f>
        <v>960000</v>
      </c>
      <c r="G15" s="22"/>
      <c r="H15" s="22"/>
      <c r="I15" s="22">
        <f t="shared" si="1"/>
        <v>960000</v>
      </c>
      <c r="J15" s="1"/>
    </row>
    <row r="16" spans="1:11" x14ac:dyDescent="0.25">
      <c r="A16" s="17">
        <v>13</v>
      </c>
      <c r="B16" s="18" t="s">
        <v>9</v>
      </c>
      <c r="C16" s="19" t="s">
        <v>19</v>
      </c>
      <c r="D16" s="20">
        <v>15000</v>
      </c>
      <c r="E16" s="21">
        <v>12</v>
      </c>
      <c r="F16" s="22">
        <f>D16*12</f>
        <v>180000</v>
      </c>
      <c r="G16" s="22"/>
      <c r="H16" s="22"/>
      <c r="I16" s="22">
        <f t="shared" si="1"/>
        <v>180000</v>
      </c>
      <c r="J16" s="1"/>
    </row>
    <row r="17" spans="1:10" x14ac:dyDescent="0.25">
      <c r="A17" s="17">
        <v>14</v>
      </c>
      <c r="B17" s="18" t="s">
        <v>27</v>
      </c>
      <c r="C17" s="19" t="s">
        <v>22</v>
      </c>
      <c r="D17" s="20">
        <f>F17/E17</f>
        <v>25000</v>
      </c>
      <c r="E17" s="21">
        <v>12</v>
      </c>
      <c r="F17" s="22">
        <v>300000</v>
      </c>
      <c r="G17" s="22"/>
      <c r="H17" s="22"/>
      <c r="I17" s="22">
        <f t="shared" si="1"/>
        <v>300000</v>
      </c>
      <c r="J17" s="1"/>
    </row>
    <row r="18" spans="1:10" x14ac:dyDescent="0.25">
      <c r="A18" s="17">
        <v>15</v>
      </c>
      <c r="B18" s="18" t="s">
        <v>29</v>
      </c>
      <c r="C18" s="19" t="s">
        <v>23</v>
      </c>
      <c r="D18" s="20">
        <v>250000</v>
      </c>
      <c r="E18" s="21">
        <v>12</v>
      </c>
      <c r="F18" s="22">
        <f>D18*12</f>
        <v>3000000</v>
      </c>
      <c r="G18" s="22"/>
      <c r="H18" s="22"/>
      <c r="I18" s="22">
        <f t="shared" si="1"/>
        <v>3000000</v>
      </c>
      <c r="J18" s="9"/>
    </row>
    <row r="19" spans="1:10" x14ac:dyDescent="0.25">
      <c r="A19" s="17">
        <v>16</v>
      </c>
      <c r="B19" s="18" t="s">
        <v>28</v>
      </c>
      <c r="C19" s="19" t="s">
        <v>23</v>
      </c>
      <c r="D19" s="20">
        <v>80000</v>
      </c>
      <c r="E19" s="21">
        <v>12</v>
      </c>
      <c r="F19" s="22">
        <f>D19*12</f>
        <v>960000</v>
      </c>
      <c r="G19" s="22"/>
      <c r="H19" s="22"/>
      <c r="I19" s="22">
        <f t="shared" si="1"/>
        <v>960000</v>
      </c>
      <c r="J19" s="1"/>
    </row>
    <row r="20" spans="1:10" x14ac:dyDescent="0.25">
      <c r="A20" s="17">
        <v>17</v>
      </c>
      <c r="B20" s="18" t="s">
        <v>31</v>
      </c>
      <c r="C20" s="19" t="s">
        <v>11</v>
      </c>
      <c r="D20" s="20">
        <f>F20/E20</f>
        <v>200000</v>
      </c>
      <c r="E20" s="21">
        <v>1</v>
      </c>
      <c r="F20" s="22">
        <v>200000</v>
      </c>
      <c r="G20" s="22">
        <f>F20*0.05</f>
        <v>10000</v>
      </c>
      <c r="H20" s="22">
        <f>SUM((F20-G20)*0.2)</f>
        <v>38000</v>
      </c>
      <c r="I20" s="22">
        <f t="shared" si="1"/>
        <v>152000</v>
      </c>
      <c r="J20" s="7"/>
    </row>
    <row r="21" spans="1:10" x14ac:dyDescent="0.25">
      <c r="A21" s="17">
        <v>18</v>
      </c>
      <c r="B21" s="18" t="s">
        <v>30</v>
      </c>
      <c r="C21" s="24" t="s">
        <v>24</v>
      </c>
      <c r="D21" s="20">
        <f>F21/E21</f>
        <v>350000</v>
      </c>
      <c r="E21" s="25">
        <v>12</v>
      </c>
      <c r="F21" s="23">
        <v>4200000</v>
      </c>
      <c r="G21" s="23"/>
      <c r="H21" s="22">
        <f>SUM((F21-G21)*0.2)</f>
        <v>840000</v>
      </c>
      <c r="I21" s="23">
        <f t="shared" si="1"/>
        <v>3360000</v>
      </c>
      <c r="J21" s="7"/>
    </row>
    <row r="22" spans="1:10" x14ac:dyDescent="0.25">
      <c r="A22" s="17">
        <v>19</v>
      </c>
      <c r="B22" s="18" t="s">
        <v>30</v>
      </c>
      <c r="C22" s="24" t="s">
        <v>40</v>
      </c>
      <c r="D22" s="20">
        <f>F22/E22</f>
        <v>458333.33333333331</v>
      </c>
      <c r="E22" s="26">
        <v>12</v>
      </c>
      <c r="F22" s="23">
        <v>5500000</v>
      </c>
      <c r="G22" s="23"/>
      <c r="H22" s="22">
        <f>SUM((F22-G22)*0.2)</f>
        <v>1100000</v>
      </c>
      <c r="I22" s="23">
        <f t="shared" si="1"/>
        <v>4400000</v>
      </c>
      <c r="J22" s="7"/>
    </row>
    <row r="23" spans="1:10" x14ac:dyDescent="0.25">
      <c r="A23" s="74" t="s">
        <v>38</v>
      </c>
      <c r="B23" s="75"/>
      <c r="C23" s="75"/>
      <c r="D23" s="75"/>
      <c r="E23" s="76"/>
      <c r="F23" s="37">
        <f>SUM(F4:F22)</f>
        <v>36220000</v>
      </c>
      <c r="G23" s="37">
        <f>SUM(G4:G22)</f>
        <v>2664600</v>
      </c>
      <c r="H23" s="37">
        <f>SUM(H4:H22)</f>
        <v>5077080</v>
      </c>
      <c r="I23" s="37">
        <f>SUM(I4:I22)</f>
        <v>28478320</v>
      </c>
      <c r="J23" s="10"/>
    </row>
    <row r="24" spans="1:10" s="12" customFormat="1" x14ac:dyDescent="0.25">
      <c r="A24" s="77" t="s">
        <v>32</v>
      </c>
      <c r="B24" s="78"/>
      <c r="C24" s="78"/>
      <c r="D24" s="78"/>
      <c r="E24" s="79"/>
      <c r="F24" s="51">
        <f>F23/12</f>
        <v>3018333.3333333335</v>
      </c>
      <c r="G24" s="51">
        <f>G23/12</f>
        <v>222050</v>
      </c>
      <c r="H24" s="51">
        <f>H23/12</f>
        <v>423090</v>
      </c>
      <c r="I24" s="51">
        <f>I23/12</f>
        <v>2373193.3333333335</v>
      </c>
      <c r="J24" s="13"/>
    </row>
    <row r="25" spans="1:10" ht="11.25" customHeight="1" x14ac:dyDescent="0.25"/>
    <row r="26" spans="1:10" ht="11.25" customHeight="1" x14ac:dyDescent="0.25"/>
    <row r="47" spans="1:2" s="11" customFormat="1" x14ac:dyDescent="0.25">
      <c r="A47" s="15"/>
      <c r="B47" s="2"/>
    </row>
    <row r="62" ht="16.5" customHeight="1" x14ac:dyDescent="0.25"/>
    <row r="63" ht="15.75" customHeight="1" x14ac:dyDescent="0.25"/>
    <row r="64" ht="15.75" customHeight="1" x14ac:dyDescent="0.25"/>
    <row r="91" ht="12.75" customHeight="1" x14ac:dyDescent="0.25"/>
    <row r="92" ht="12.75" customHeight="1" x14ac:dyDescent="0.25"/>
  </sheetData>
  <sheetProtection algorithmName="SHA-512" hashValue="lRgv01kag6Xnntu6O8ScUbZXbO/m7UD6vqfcU3vX8LNGzQnhO3wAISN+pz6XfFAp1y0iHOwRxAwheYGOHDsz4A==" saltValue="g60mZgtqKctcrpExUVyK/g==" spinCount="100000" sheet="1" selectLockedCells="1" selectUnlockedCells="1"/>
  <autoFilter ref="A3:I22" xr:uid="{EA2283C6-E90A-42C4-B7F5-4254E78DDB11}">
    <sortState xmlns:xlrd2="http://schemas.microsoft.com/office/spreadsheetml/2017/richdata2" ref="A4:I23">
      <sortCondition ref="B3:B22"/>
    </sortState>
  </autoFilter>
  <mergeCells count="4">
    <mergeCell ref="A1:I1"/>
    <mergeCell ref="A2:I2"/>
    <mergeCell ref="A23:E23"/>
    <mergeCell ref="A24:E24"/>
  </mergeCells>
  <pageMargins left="0.511811024" right="0.511811024" top="0.78740157499999996" bottom="0.78740157499999996" header="0.31496062000000002" footer="0.31496062000000002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29B60-BEBF-4D78-8A35-68BD1E84FD6C}">
  <dimension ref="A1:D81"/>
  <sheetViews>
    <sheetView view="pageBreakPreview" zoomScaleNormal="100" zoomScaleSheetLayoutView="100" workbookViewId="0">
      <selection activeCell="B10" sqref="B10"/>
    </sheetView>
  </sheetViews>
  <sheetFormatPr defaultColWidth="32" defaultRowHeight="15" x14ac:dyDescent="0.25"/>
  <cols>
    <col min="1" max="1" width="8.140625" style="29" bestFit="1" customWidth="1"/>
    <col min="2" max="2" width="25.140625" bestFit="1" customWidth="1"/>
    <col min="3" max="3" width="22.7109375" bestFit="1" customWidth="1"/>
    <col min="4" max="4" width="23.7109375" bestFit="1" customWidth="1"/>
  </cols>
  <sheetData>
    <row r="1" spans="1:4" ht="15" customHeight="1" x14ac:dyDescent="0.25">
      <c r="A1" s="36" t="s">
        <v>5</v>
      </c>
      <c r="B1" s="36" t="s">
        <v>115</v>
      </c>
      <c r="C1" s="68" t="s">
        <v>32</v>
      </c>
      <c r="D1" s="69" t="s">
        <v>116</v>
      </c>
    </row>
    <row r="2" spans="1:4" x14ac:dyDescent="0.25">
      <c r="A2" s="80" t="s">
        <v>147</v>
      </c>
      <c r="B2" s="80"/>
      <c r="C2" s="80"/>
      <c r="D2" s="80"/>
    </row>
    <row r="3" spans="1:4" x14ac:dyDescent="0.25">
      <c r="A3" s="41" t="s">
        <v>60</v>
      </c>
      <c r="B3" s="42" t="s">
        <v>42</v>
      </c>
      <c r="C3" s="49">
        <v>850000</v>
      </c>
      <c r="D3" s="49">
        <f t="shared" ref="D3:D11" si="0">C3*12</f>
        <v>10200000</v>
      </c>
    </row>
    <row r="4" spans="1:4" x14ac:dyDescent="0.25">
      <c r="A4" s="39" t="s">
        <v>62</v>
      </c>
      <c r="B4" s="19" t="s">
        <v>43</v>
      </c>
      <c r="C4" s="35">
        <v>150000</v>
      </c>
      <c r="D4" s="35">
        <f t="shared" si="0"/>
        <v>1800000</v>
      </c>
    </row>
    <row r="5" spans="1:4" x14ac:dyDescent="0.25">
      <c r="A5" s="39" t="s">
        <v>61</v>
      </c>
      <c r="B5" s="19" t="s">
        <v>44</v>
      </c>
      <c r="C5" s="35">
        <v>67000</v>
      </c>
      <c r="D5" s="35">
        <f t="shared" si="0"/>
        <v>804000</v>
      </c>
    </row>
    <row r="6" spans="1:4" x14ac:dyDescent="0.25">
      <c r="A6" s="39" t="s">
        <v>65</v>
      </c>
      <c r="B6" s="19" t="s">
        <v>45</v>
      </c>
      <c r="C6" s="35">
        <v>50000</v>
      </c>
      <c r="D6" s="35">
        <f t="shared" si="0"/>
        <v>600000</v>
      </c>
    </row>
    <row r="7" spans="1:4" x14ac:dyDescent="0.25">
      <c r="A7" s="39" t="s">
        <v>66</v>
      </c>
      <c r="B7" s="19" t="s">
        <v>46</v>
      </c>
      <c r="C7" s="35">
        <v>50000</v>
      </c>
      <c r="D7" s="35">
        <f t="shared" si="0"/>
        <v>600000</v>
      </c>
    </row>
    <row r="8" spans="1:4" x14ac:dyDescent="0.25">
      <c r="A8" s="39" t="s">
        <v>67</v>
      </c>
      <c r="B8" s="19" t="s">
        <v>47</v>
      </c>
      <c r="C8" s="35">
        <v>40000</v>
      </c>
      <c r="D8" s="35">
        <f t="shared" si="0"/>
        <v>480000</v>
      </c>
    </row>
    <row r="9" spans="1:4" x14ac:dyDescent="0.25">
      <c r="A9" s="39" t="s">
        <v>68</v>
      </c>
      <c r="B9" s="19" t="s">
        <v>48</v>
      </c>
      <c r="C9" s="35">
        <v>10000</v>
      </c>
      <c r="D9" s="35">
        <f t="shared" si="0"/>
        <v>120000</v>
      </c>
    </row>
    <row r="10" spans="1:4" x14ac:dyDescent="0.25">
      <c r="A10" s="40" t="s">
        <v>69</v>
      </c>
      <c r="B10" s="24" t="s">
        <v>49</v>
      </c>
      <c r="C10" s="35">
        <v>50000</v>
      </c>
      <c r="D10" s="35">
        <f t="shared" si="0"/>
        <v>600000</v>
      </c>
    </row>
    <row r="11" spans="1:4" ht="32.25" customHeight="1" x14ac:dyDescent="0.25">
      <c r="A11" s="80" t="s">
        <v>117</v>
      </c>
      <c r="B11" s="80"/>
      <c r="C11" s="37">
        <f>SUM(C3:C10)</f>
        <v>1267000</v>
      </c>
      <c r="D11" s="38">
        <f t="shared" si="0"/>
        <v>15204000</v>
      </c>
    </row>
    <row r="12" spans="1:4" s="47" customFormat="1" x14ac:dyDescent="0.25">
      <c r="A12" s="44"/>
      <c r="B12" s="44"/>
      <c r="C12" s="46"/>
      <c r="D12" s="52"/>
    </row>
    <row r="13" spans="1:4" ht="15" customHeight="1" x14ac:dyDescent="0.25">
      <c r="A13" s="77" t="s">
        <v>148</v>
      </c>
      <c r="B13" s="78"/>
      <c r="C13" s="78"/>
      <c r="D13" s="79"/>
    </row>
    <row r="14" spans="1:4" x14ac:dyDescent="0.25">
      <c r="A14" s="41" t="s">
        <v>70</v>
      </c>
      <c r="B14" s="42" t="s">
        <v>50</v>
      </c>
      <c r="C14" s="35">
        <v>30000</v>
      </c>
      <c r="D14" s="35">
        <f t="shared" ref="D14:D22" si="1">C14*12</f>
        <v>360000</v>
      </c>
    </row>
    <row r="15" spans="1:4" x14ac:dyDescent="0.25">
      <c r="A15" s="39" t="s">
        <v>70</v>
      </c>
      <c r="B15" s="19" t="s">
        <v>151</v>
      </c>
      <c r="C15" s="35">
        <v>20000</v>
      </c>
      <c r="D15" s="35">
        <f t="shared" si="1"/>
        <v>240000</v>
      </c>
    </row>
    <row r="16" spans="1:4" x14ac:dyDescent="0.25">
      <c r="A16" s="39" t="s">
        <v>71</v>
      </c>
      <c r="B16" s="19" t="s">
        <v>51</v>
      </c>
      <c r="C16" s="35">
        <v>10000</v>
      </c>
      <c r="D16" s="35">
        <f t="shared" si="1"/>
        <v>120000</v>
      </c>
    </row>
    <row r="17" spans="1:4" x14ac:dyDescent="0.25">
      <c r="A17" s="39" t="s">
        <v>72</v>
      </c>
      <c r="B17" s="19" t="s">
        <v>52</v>
      </c>
      <c r="C17" s="35">
        <v>50000</v>
      </c>
      <c r="D17" s="35">
        <f t="shared" si="1"/>
        <v>600000</v>
      </c>
    </row>
    <row r="18" spans="1:4" x14ac:dyDescent="0.25">
      <c r="A18" s="39" t="s">
        <v>73</v>
      </c>
      <c r="B18" s="19" t="s">
        <v>53</v>
      </c>
      <c r="C18" s="35">
        <v>80000</v>
      </c>
      <c r="D18" s="35">
        <f t="shared" si="1"/>
        <v>960000</v>
      </c>
    </row>
    <row r="19" spans="1:4" x14ac:dyDescent="0.25">
      <c r="A19" s="39" t="s">
        <v>74</v>
      </c>
      <c r="B19" s="19" t="s">
        <v>54</v>
      </c>
      <c r="C19" s="35">
        <v>90000</v>
      </c>
      <c r="D19" s="35">
        <f t="shared" si="1"/>
        <v>1080000</v>
      </c>
    </row>
    <row r="20" spans="1:4" x14ac:dyDescent="0.25">
      <c r="A20" s="39" t="s">
        <v>75</v>
      </c>
      <c r="B20" s="19" t="s">
        <v>55</v>
      </c>
      <c r="C20" s="35">
        <v>12500</v>
      </c>
      <c r="D20" s="35">
        <f t="shared" si="1"/>
        <v>150000</v>
      </c>
    </row>
    <row r="21" spans="1:4" x14ac:dyDescent="0.25">
      <c r="A21" s="39" t="s">
        <v>76</v>
      </c>
      <c r="B21" s="19" t="s">
        <v>56</v>
      </c>
      <c r="C21" s="35">
        <v>25000</v>
      </c>
      <c r="D21" s="35">
        <f t="shared" si="1"/>
        <v>300000</v>
      </c>
    </row>
    <row r="22" spans="1:4" x14ac:dyDescent="0.25">
      <c r="A22" s="40" t="s">
        <v>77</v>
      </c>
      <c r="B22" s="24" t="s">
        <v>57</v>
      </c>
      <c r="C22" s="53">
        <v>25000</v>
      </c>
      <c r="D22" s="53">
        <f t="shared" si="1"/>
        <v>300000</v>
      </c>
    </row>
    <row r="23" spans="1:4" ht="30" customHeight="1" x14ac:dyDescent="0.25">
      <c r="A23" s="80" t="s">
        <v>118</v>
      </c>
      <c r="B23" s="80"/>
      <c r="C23" s="37">
        <f>SUM(C14:C22)</f>
        <v>342500</v>
      </c>
      <c r="D23" s="37">
        <f>SUM(D14:D22)</f>
        <v>4110000</v>
      </c>
    </row>
    <row r="24" spans="1:4" x14ac:dyDescent="0.25">
      <c r="A24" s="43"/>
      <c r="B24" s="44"/>
      <c r="C24" s="46"/>
      <c r="D24" s="46"/>
    </row>
    <row r="25" spans="1:4" ht="30" customHeight="1" x14ac:dyDescent="0.25">
      <c r="A25" s="80" t="s">
        <v>119</v>
      </c>
      <c r="B25" s="80"/>
      <c r="C25" s="37">
        <f>C11+C23</f>
        <v>1609500</v>
      </c>
      <c r="D25" s="37">
        <f>D11+D23</f>
        <v>19314000</v>
      </c>
    </row>
    <row r="26" spans="1:4" s="47" customFormat="1" ht="30" customHeight="1" x14ac:dyDescent="0.25">
      <c r="A26" s="44"/>
      <c r="B26" s="44"/>
      <c r="C26" s="46"/>
      <c r="D26" s="46"/>
    </row>
    <row r="27" spans="1:4" ht="15" customHeight="1" x14ac:dyDescent="0.25"/>
    <row r="36" spans="1:4" ht="30" customHeight="1" x14ac:dyDescent="0.25"/>
    <row r="44" spans="1:4" ht="30" customHeight="1" x14ac:dyDescent="0.25"/>
    <row r="46" spans="1:4" ht="30" customHeight="1" x14ac:dyDescent="0.25"/>
    <row r="47" spans="1:4" s="57" customFormat="1" ht="30" customHeight="1" x14ac:dyDescent="0.25">
      <c r="A47" s="54"/>
      <c r="B47" s="54"/>
      <c r="C47" s="55"/>
      <c r="D47" s="55"/>
    </row>
    <row r="57" ht="30" customHeight="1" x14ac:dyDescent="0.25"/>
    <row r="77" ht="30" customHeight="1" x14ac:dyDescent="0.25"/>
    <row r="79" ht="30" customHeight="1" x14ac:dyDescent="0.25"/>
    <row r="80" ht="30" customHeight="1" x14ac:dyDescent="0.25"/>
    <row r="81" ht="30" customHeight="1" x14ac:dyDescent="0.25"/>
  </sheetData>
  <sheetProtection sheet="1" objects="1" scenarios="1" selectLockedCells="1" selectUnlockedCells="1"/>
  <mergeCells count="5">
    <mergeCell ref="A2:D2"/>
    <mergeCell ref="A13:D13"/>
    <mergeCell ref="A23:B23"/>
    <mergeCell ref="A25:B25"/>
    <mergeCell ref="A11:B11"/>
  </mergeCells>
  <phoneticPr fontId="8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385C3-34DB-43A3-9D5B-130C02F0A3C5}">
  <dimension ref="A1:D21"/>
  <sheetViews>
    <sheetView view="pageBreakPreview" zoomScaleNormal="100" zoomScaleSheetLayoutView="100" workbookViewId="0">
      <selection activeCell="D18" sqref="D18"/>
    </sheetView>
  </sheetViews>
  <sheetFormatPr defaultRowHeight="15" x14ac:dyDescent="0.25"/>
  <cols>
    <col min="1" max="1" width="8.5703125" customWidth="1"/>
    <col min="2" max="2" width="28.42578125" bestFit="1" customWidth="1"/>
    <col min="3" max="3" width="20.85546875" bestFit="1" customWidth="1"/>
    <col min="4" max="4" width="23.28515625" bestFit="1" customWidth="1"/>
  </cols>
  <sheetData>
    <row r="1" spans="1:4" x14ac:dyDescent="0.25">
      <c r="A1" s="36" t="s">
        <v>5</v>
      </c>
      <c r="B1" s="36" t="s">
        <v>115</v>
      </c>
      <c r="C1" s="68" t="s">
        <v>32</v>
      </c>
      <c r="D1" s="69" t="s">
        <v>116</v>
      </c>
    </row>
    <row r="2" spans="1:4" x14ac:dyDescent="0.25">
      <c r="A2" s="77" t="s">
        <v>149</v>
      </c>
      <c r="B2" s="78"/>
      <c r="C2" s="78"/>
      <c r="D2" s="79"/>
    </row>
    <row r="3" spans="1:4" x14ac:dyDescent="0.25">
      <c r="A3" s="41" t="s">
        <v>78</v>
      </c>
      <c r="B3" s="48" t="s">
        <v>130</v>
      </c>
      <c r="C3" s="49">
        <v>15000</v>
      </c>
      <c r="D3" s="50">
        <f t="shared" ref="D3:D10" si="0">C3*12</f>
        <v>180000</v>
      </c>
    </row>
    <row r="4" spans="1:4" x14ac:dyDescent="0.25">
      <c r="A4" s="39" t="s">
        <v>81</v>
      </c>
      <c r="B4" s="19" t="s">
        <v>43</v>
      </c>
      <c r="C4" s="35">
        <v>55000</v>
      </c>
      <c r="D4" s="35">
        <f t="shared" si="0"/>
        <v>660000</v>
      </c>
    </row>
    <row r="5" spans="1:4" x14ac:dyDescent="0.25">
      <c r="A5" s="39" t="s">
        <v>82</v>
      </c>
      <c r="B5" s="19" t="s">
        <v>44</v>
      </c>
      <c r="C5" s="35">
        <v>6000</v>
      </c>
      <c r="D5" s="35">
        <f t="shared" si="0"/>
        <v>72000</v>
      </c>
    </row>
    <row r="6" spans="1:4" x14ac:dyDescent="0.25">
      <c r="A6" s="39" t="s">
        <v>83</v>
      </c>
      <c r="B6" s="19" t="s">
        <v>45</v>
      </c>
      <c r="C6" s="35">
        <v>5000</v>
      </c>
      <c r="D6" s="35">
        <f t="shared" si="0"/>
        <v>60000</v>
      </c>
    </row>
    <row r="7" spans="1:4" x14ac:dyDescent="0.25">
      <c r="A7" s="39" t="s">
        <v>79</v>
      </c>
      <c r="B7" s="19" t="s">
        <v>46</v>
      </c>
      <c r="C7" s="35">
        <v>10000</v>
      </c>
      <c r="D7" s="35">
        <f t="shared" si="0"/>
        <v>120000</v>
      </c>
    </row>
    <row r="8" spans="1:4" x14ac:dyDescent="0.25">
      <c r="A8" s="39" t="s">
        <v>80</v>
      </c>
      <c r="B8" s="19" t="s">
        <v>47</v>
      </c>
      <c r="C8" s="35">
        <v>4000</v>
      </c>
      <c r="D8" s="35">
        <f t="shared" si="0"/>
        <v>48000</v>
      </c>
    </row>
    <row r="9" spans="1:4" x14ac:dyDescent="0.25">
      <c r="A9" s="39" t="s">
        <v>84</v>
      </c>
      <c r="B9" s="19" t="s">
        <v>153</v>
      </c>
      <c r="C9" s="35">
        <v>1000</v>
      </c>
      <c r="D9" s="35">
        <f t="shared" si="0"/>
        <v>12000</v>
      </c>
    </row>
    <row r="10" spans="1:4" x14ac:dyDescent="0.25">
      <c r="A10" s="40" t="s">
        <v>85</v>
      </c>
      <c r="B10" s="24" t="s">
        <v>59</v>
      </c>
      <c r="C10" s="53">
        <v>6000</v>
      </c>
      <c r="D10" s="53">
        <f t="shared" si="0"/>
        <v>72000</v>
      </c>
    </row>
    <row r="11" spans="1:4" ht="30" customHeight="1" x14ac:dyDescent="0.25">
      <c r="A11" s="80" t="s">
        <v>120</v>
      </c>
      <c r="B11" s="80"/>
      <c r="C11" s="37">
        <f>SUM(C3:C10)</f>
        <v>102000</v>
      </c>
      <c r="D11" s="37">
        <f>SUM(D3:D10)</f>
        <v>1224000</v>
      </c>
    </row>
    <row r="12" spans="1:4" x14ac:dyDescent="0.25">
      <c r="A12" s="54"/>
      <c r="B12" s="54"/>
      <c r="C12" s="55"/>
      <c r="D12" s="55"/>
    </row>
    <row r="13" spans="1:4" x14ac:dyDescent="0.25">
      <c r="A13" s="77" t="s">
        <v>150</v>
      </c>
      <c r="B13" s="78"/>
      <c r="C13" s="78"/>
      <c r="D13" s="79"/>
    </row>
    <row r="14" spans="1:4" x14ac:dyDescent="0.25">
      <c r="A14" s="39" t="s">
        <v>86</v>
      </c>
      <c r="B14" s="56" t="s">
        <v>127</v>
      </c>
      <c r="C14" s="35">
        <v>20000</v>
      </c>
      <c r="D14" s="35">
        <f>C14*12</f>
        <v>240000</v>
      </c>
    </row>
    <row r="15" spans="1:4" x14ac:dyDescent="0.25">
      <c r="A15" s="41" t="s">
        <v>87</v>
      </c>
      <c r="B15" s="42" t="s">
        <v>128</v>
      </c>
      <c r="C15" s="49">
        <v>8000</v>
      </c>
      <c r="D15" s="49">
        <f>C15*12</f>
        <v>96000</v>
      </c>
    </row>
    <row r="16" spans="1:4" x14ac:dyDescent="0.25">
      <c r="A16" s="39" t="s">
        <v>88</v>
      </c>
      <c r="B16" s="19" t="s">
        <v>52</v>
      </c>
      <c r="C16" s="35">
        <v>20000</v>
      </c>
      <c r="D16" s="35">
        <f>C16*12</f>
        <v>240000</v>
      </c>
    </row>
    <row r="17" spans="1:4" x14ac:dyDescent="0.25">
      <c r="A17" s="39" t="s">
        <v>89</v>
      </c>
      <c r="B17" s="19" t="s">
        <v>129</v>
      </c>
      <c r="C17" s="35">
        <v>20000</v>
      </c>
      <c r="D17" s="35">
        <f>C17*12</f>
        <v>240000</v>
      </c>
    </row>
    <row r="18" spans="1:4" x14ac:dyDescent="0.25">
      <c r="A18" s="40" t="s">
        <v>90</v>
      </c>
      <c r="B18" s="24" t="s">
        <v>54</v>
      </c>
      <c r="C18" s="53">
        <v>30000</v>
      </c>
      <c r="D18" s="53">
        <f>C18*12</f>
        <v>360000</v>
      </c>
    </row>
    <row r="19" spans="1:4" ht="30" customHeight="1" x14ac:dyDescent="0.25">
      <c r="A19" s="80" t="s">
        <v>121</v>
      </c>
      <c r="B19" s="80"/>
      <c r="C19" s="37">
        <f>SUM(C14:C18)</f>
        <v>98000</v>
      </c>
      <c r="D19" s="37">
        <f>SUM(D14:D18)</f>
        <v>1176000</v>
      </c>
    </row>
    <row r="20" spans="1:4" x14ac:dyDescent="0.25">
      <c r="A20" s="44"/>
      <c r="B20" s="44"/>
      <c r="C20" s="46"/>
      <c r="D20" s="46"/>
    </row>
    <row r="21" spans="1:4" ht="29.25" customHeight="1" x14ac:dyDescent="0.25">
      <c r="A21" s="80" t="s">
        <v>122</v>
      </c>
      <c r="B21" s="80"/>
      <c r="C21" s="37">
        <f>C11+C19</f>
        <v>200000</v>
      </c>
      <c r="D21" s="37">
        <f>D11+D19</f>
        <v>2400000</v>
      </c>
    </row>
  </sheetData>
  <sheetProtection algorithmName="SHA-512" hashValue="zDU0VlWT7Z76gK6Pyr8AaMR+rIMEDaTbuav1cvG1vJWdzlRd0p0hg03YtgUQdiV2kOe3D+8f1P9r7ZdCBDr/zQ==" saltValue="I6b9blvPvrcMULXRkUg36A==" spinCount="100000" sheet="1" objects="1" scenarios="1" selectLockedCells="1" selectUnlockedCells="1"/>
  <mergeCells count="5">
    <mergeCell ref="A13:D13"/>
    <mergeCell ref="A2:D2"/>
    <mergeCell ref="A11:B11"/>
    <mergeCell ref="A19:B19"/>
    <mergeCell ref="A21:B2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58E30-804C-46EB-9749-AC2A6449F436}">
  <dimension ref="A1:D34"/>
  <sheetViews>
    <sheetView view="pageBreakPreview" zoomScaleNormal="100" zoomScaleSheetLayoutView="100" workbookViewId="0"/>
  </sheetViews>
  <sheetFormatPr defaultRowHeight="15" x14ac:dyDescent="0.25"/>
  <cols>
    <col min="2" max="2" width="30.5703125" customWidth="1"/>
    <col min="3" max="3" width="20.85546875" bestFit="1" customWidth="1"/>
    <col min="4" max="4" width="23.28515625" bestFit="1" customWidth="1"/>
  </cols>
  <sheetData>
    <row r="1" spans="1:4" x14ac:dyDescent="0.25">
      <c r="A1" s="36" t="s">
        <v>5</v>
      </c>
      <c r="B1" s="36" t="s">
        <v>115</v>
      </c>
      <c r="C1" s="68" t="s">
        <v>32</v>
      </c>
      <c r="D1" s="69" t="s">
        <v>116</v>
      </c>
    </row>
    <row r="2" spans="1:4" x14ac:dyDescent="0.25">
      <c r="A2" s="81" t="s">
        <v>145</v>
      </c>
      <c r="B2" s="82"/>
      <c r="C2" s="82"/>
      <c r="D2" s="83"/>
    </row>
    <row r="3" spans="1:4" x14ac:dyDescent="0.25">
      <c r="A3" s="39" t="s">
        <v>63</v>
      </c>
      <c r="B3" s="19" t="s">
        <v>126</v>
      </c>
      <c r="C3" s="35">
        <v>150000</v>
      </c>
      <c r="D3" s="35">
        <f t="shared" ref="D3:D10" si="0">C3*12</f>
        <v>1800000</v>
      </c>
    </row>
    <row r="4" spans="1:4" x14ac:dyDescent="0.25">
      <c r="A4" s="39" t="s">
        <v>91</v>
      </c>
      <c r="B4" s="19" t="s">
        <v>44</v>
      </c>
      <c r="C4" s="35">
        <v>16000</v>
      </c>
      <c r="D4" s="35">
        <f t="shared" si="0"/>
        <v>192000</v>
      </c>
    </row>
    <row r="5" spans="1:4" x14ac:dyDescent="0.25">
      <c r="A5" s="39" t="s">
        <v>64</v>
      </c>
      <c r="B5" s="19" t="s">
        <v>45</v>
      </c>
      <c r="C5" s="35">
        <v>12500</v>
      </c>
      <c r="D5" s="35">
        <f t="shared" si="0"/>
        <v>150000</v>
      </c>
    </row>
    <row r="6" spans="1:4" x14ac:dyDescent="0.25">
      <c r="A6" s="39" t="s">
        <v>92</v>
      </c>
      <c r="B6" s="19" t="s">
        <v>46</v>
      </c>
      <c r="C6" s="35">
        <v>20000</v>
      </c>
      <c r="D6" s="35">
        <f t="shared" si="0"/>
        <v>240000</v>
      </c>
    </row>
    <row r="7" spans="1:4" x14ac:dyDescent="0.25">
      <c r="A7" s="39" t="s">
        <v>93</v>
      </c>
      <c r="B7" s="19" t="s">
        <v>47</v>
      </c>
      <c r="C7" s="35">
        <v>12000</v>
      </c>
      <c r="D7" s="35">
        <f t="shared" si="0"/>
        <v>144000</v>
      </c>
    </row>
    <row r="8" spans="1:4" x14ac:dyDescent="0.25">
      <c r="A8" s="39" t="s">
        <v>94</v>
      </c>
      <c r="B8" s="19" t="s">
        <v>152</v>
      </c>
      <c r="C8" s="35">
        <v>2000</v>
      </c>
      <c r="D8" s="35">
        <f t="shared" si="0"/>
        <v>24000</v>
      </c>
    </row>
    <row r="9" spans="1:4" x14ac:dyDescent="0.25">
      <c r="A9" s="39" t="s">
        <v>95</v>
      </c>
      <c r="B9" s="19" t="s">
        <v>59</v>
      </c>
      <c r="C9" s="35">
        <v>18000</v>
      </c>
      <c r="D9" s="35">
        <f t="shared" si="0"/>
        <v>216000</v>
      </c>
    </row>
    <row r="10" spans="1:4" x14ac:dyDescent="0.25">
      <c r="A10" s="39" t="s">
        <v>96</v>
      </c>
      <c r="B10" s="19" t="s">
        <v>58</v>
      </c>
      <c r="C10" s="35">
        <v>15000</v>
      </c>
      <c r="D10" s="35">
        <f t="shared" si="0"/>
        <v>180000</v>
      </c>
    </row>
    <row r="11" spans="1:4" ht="29.25" customHeight="1" x14ac:dyDescent="0.25">
      <c r="A11" s="81" t="s">
        <v>123</v>
      </c>
      <c r="B11" s="83"/>
      <c r="C11" s="45">
        <f>SUM(C3:C10)</f>
        <v>245500</v>
      </c>
      <c r="D11" s="45">
        <f>SUM(D3:D10)</f>
        <v>2946000</v>
      </c>
    </row>
    <row r="12" spans="1:4" x14ac:dyDescent="0.25">
      <c r="A12" s="54"/>
      <c r="B12" s="54"/>
      <c r="C12" s="55"/>
      <c r="D12" s="55"/>
    </row>
    <row r="13" spans="1:4" x14ac:dyDescent="0.25">
      <c r="A13" s="77" t="s">
        <v>146</v>
      </c>
      <c r="B13" s="78"/>
      <c r="C13" s="78"/>
      <c r="D13" s="79"/>
    </row>
    <row r="14" spans="1:4" x14ac:dyDescent="0.25">
      <c r="A14" s="41" t="s">
        <v>97</v>
      </c>
      <c r="B14" s="42" t="s">
        <v>139</v>
      </c>
      <c r="C14" s="49">
        <v>30000</v>
      </c>
      <c r="D14" s="49">
        <f t="shared" ref="D14:D31" si="1">C14*12</f>
        <v>360000</v>
      </c>
    </row>
    <row r="15" spans="1:4" x14ac:dyDescent="0.25">
      <c r="A15" s="39" t="s">
        <v>98</v>
      </c>
      <c r="B15" s="19" t="s">
        <v>140</v>
      </c>
      <c r="C15" s="35">
        <v>35000</v>
      </c>
      <c r="D15" s="35">
        <f t="shared" si="1"/>
        <v>420000</v>
      </c>
    </row>
    <row r="16" spans="1:4" x14ac:dyDescent="0.25">
      <c r="A16" s="39" t="s">
        <v>99</v>
      </c>
      <c r="B16" s="19" t="s">
        <v>141</v>
      </c>
      <c r="C16" s="35">
        <v>3000</v>
      </c>
      <c r="D16" s="35">
        <f t="shared" si="1"/>
        <v>36000</v>
      </c>
    </row>
    <row r="17" spans="1:4" x14ac:dyDescent="0.25">
      <c r="A17" s="39" t="s">
        <v>100</v>
      </c>
      <c r="B17" s="19" t="s">
        <v>144</v>
      </c>
      <c r="C17" s="35">
        <v>6000</v>
      </c>
      <c r="D17" s="35">
        <f t="shared" si="1"/>
        <v>72000</v>
      </c>
    </row>
    <row r="18" spans="1:4" x14ac:dyDescent="0.25">
      <c r="A18" s="39" t="s">
        <v>101</v>
      </c>
      <c r="B18" s="19" t="s">
        <v>143</v>
      </c>
      <c r="C18" s="35">
        <v>5000</v>
      </c>
      <c r="D18" s="35">
        <f t="shared" si="1"/>
        <v>60000</v>
      </c>
    </row>
    <row r="19" spans="1:4" x14ac:dyDescent="0.25">
      <c r="A19" s="39" t="s">
        <v>102</v>
      </c>
      <c r="B19" s="19" t="s">
        <v>138</v>
      </c>
      <c r="C19" s="35">
        <v>10000</v>
      </c>
      <c r="D19" s="35">
        <f t="shared" si="1"/>
        <v>120000</v>
      </c>
    </row>
    <row r="20" spans="1:4" x14ac:dyDescent="0.25">
      <c r="A20" s="39" t="s">
        <v>103</v>
      </c>
      <c r="B20" s="19" t="s">
        <v>137</v>
      </c>
      <c r="C20" s="35">
        <v>18000</v>
      </c>
      <c r="D20" s="35">
        <f t="shared" si="1"/>
        <v>216000</v>
      </c>
    </row>
    <row r="21" spans="1:4" x14ac:dyDescent="0.25">
      <c r="A21" s="39" t="s">
        <v>104</v>
      </c>
      <c r="B21" s="19" t="s">
        <v>136</v>
      </c>
      <c r="C21" s="35">
        <v>10000</v>
      </c>
      <c r="D21" s="35">
        <f t="shared" si="1"/>
        <v>120000</v>
      </c>
    </row>
    <row r="22" spans="1:4" x14ac:dyDescent="0.25">
      <c r="A22" s="39" t="s">
        <v>105</v>
      </c>
      <c r="B22" s="19" t="s">
        <v>135</v>
      </c>
      <c r="C22" s="35">
        <v>15000</v>
      </c>
      <c r="D22" s="35">
        <f t="shared" si="1"/>
        <v>180000</v>
      </c>
    </row>
    <row r="23" spans="1:4" x14ac:dyDescent="0.25">
      <c r="A23" s="39" t="s">
        <v>106</v>
      </c>
      <c r="B23" s="19" t="s">
        <v>142</v>
      </c>
      <c r="C23" s="35">
        <v>5000</v>
      </c>
      <c r="D23" s="35">
        <f t="shared" si="1"/>
        <v>60000</v>
      </c>
    </row>
    <row r="24" spans="1:4" x14ac:dyDescent="0.25">
      <c r="A24" s="39" t="s">
        <v>107</v>
      </c>
      <c r="B24" s="19" t="s">
        <v>51</v>
      </c>
      <c r="C24" s="35">
        <v>8000</v>
      </c>
      <c r="D24" s="35">
        <f t="shared" si="1"/>
        <v>96000</v>
      </c>
    </row>
    <row r="25" spans="1:4" x14ac:dyDescent="0.25">
      <c r="A25" s="39" t="s">
        <v>108</v>
      </c>
      <c r="B25" s="19" t="s">
        <v>134</v>
      </c>
      <c r="C25" s="35">
        <v>10000</v>
      </c>
      <c r="D25" s="35">
        <f t="shared" si="1"/>
        <v>120000</v>
      </c>
    </row>
    <row r="26" spans="1:4" x14ac:dyDescent="0.25">
      <c r="A26" s="39" t="s">
        <v>109</v>
      </c>
      <c r="B26" s="19" t="s">
        <v>52</v>
      </c>
      <c r="C26" s="35">
        <v>5000</v>
      </c>
      <c r="D26" s="35">
        <f t="shared" si="1"/>
        <v>60000</v>
      </c>
    </row>
    <row r="27" spans="1:4" x14ac:dyDescent="0.25">
      <c r="A27" s="39" t="s">
        <v>110</v>
      </c>
      <c r="B27" s="19" t="s">
        <v>133</v>
      </c>
      <c r="C27" s="35">
        <v>4000</v>
      </c>
      <c r="D27" s="35">
        <f t="shared" si="1"/>
        <v>48000</v>
      </c>
    </row>
    <row r="28" spans="1:4" x14ac:dyDescent="0.25">
      <c r="A28" s="39" t="s">
        <v>111</v>
      </c>
      <c r="B28" s="19" t="s">
        <v>132</v>
      </c>
      <c r="C28" s="35">
        <v>30000</v>
      </c>
      <c r="D28" s="35">
        <f t="shared" si="1"/>
        <v>360000</v>
      </c>
    </row>
    <row r="29" spans="1:4" x14ac:dyDescent="0.25">
      <c r="A29" s="39" t="s">
        <v>112</v>
      </c>
      <c r="B29" s="19" t="s">
        <v>131</v>
      </c>
      <c r="C29" s="35">
        <v>20000</v>
      </c>
      <c r="D29" s="35">
        <f t="shared" si="1"/>
        <v>240000</v>
      </c>
    </row>
    <row r="30" spans="1:4" x14ac:dyDescent="0.25">
      <c r="A30" s="40" t="s">
        <v>113</v>
      </c>
      <c r="B30" s="24" t="s">
        <v>159</v>
      </c>
      <c r="C30" s="35">
        <v>100000</v>
      </c>
      <c r="D30" s="35">
        <f t="shared" si="1"/>
        <v>1200000</v>
      </c>
    </row>
    <row r="31" spans="1:4" x14ac:dyDescent="0.25">
      <c r="A31" s="40" t="s">
        <v>160</v>
      </c>
      <c r="B31" s="24" t="s">
        <v>57</v>
      </c>
      <c r="C31" s="35">
        <v>4000</v>
      </c>
      <c r="D31" s="35">
        <f t="shared" si="1"/>
        <v>48000</v>
      </c>
    </row>
    <row r="32" spans="1:4" ht="29.25" customHeight="1" x14ac:dyDescent="0.25">
      <c r="A32" s="80" t="s">
        <v>124</v>
      </c>
      <c r="B32" s="80"/>
      <c r="C32" s="37">
        <f>SUM(C14:C31)</f>
        <v>318000</v>
      </c>
      <c r="D32" s="37">
        <f>SUM(D14:D31)</f>
        <v>3816000</v>
      </c>
    </row>
    <row r="33" spans="1:4" x14ac:dyDescent="0.25">
      <c r="A33" s="54"/>
      <c r="B33" s="54"/>
      <c r="C33" s="55"/>
      <c r="D33" s="55"/>
    </row>
    <row r="34" spans="1:4" ht="30" customHeight="1" x14ac:dyDescent="0.25">
      <c r="A34" s="80" t="s">
        <v>125</v>
      </c>
      <c r="B34" s="80"/>
      <c r="C34" s="37">
        <f>C11+C32</f>
        <v>563500</v>
      </c>
      <c r="D34" s="37">
        <f>D11+D32</f>
        <v>6762000</v>
      </c>
    </row>
  </sheetData>
  <sheetProtection sheet="1" objects="1" scenarios="1" selectLockedCells="1" selectUnlockedCells="1"/>
  <mergeCells count="5">
    <mergeCell ref="A2:D2"/>
    <mergeCell ref="A32:B32"/>
    <mergeCell ref="A34:B34"/>
    <mergeCell ref="A11:B11"/>
    <mergeCell ref="A13:D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09941-886A-4C88-9855-A157ABE0622A}">
  <dimension ref="A1:C10"/>
  <sheetViews>
    <sheetView view="pageBreakPreview" zoomScaleNormal="100" zoomScaleSheetLayoutView="100" workbookViewId="0">
      <selection sqref="A1:XFD1048576"/>
    </sheetView>
  </sheetViews>
  <sheetFormatPr defaultRowHeight="15" x14ac:dyDescent="0.25"/>
  <cols>
    <col min="1" max="1" width="39.7109375" bestFit="1" customWidth="1"/>
    <col min="2" max="2" width="17.5703125" style="16" bestFit="1" customWidth="1"/>
    <col min="3" max="3" width="15.5703125" style="60" bestFit="1" customWidth="1"/>
  </cols>
  <sheetData>
    <row r="1" spans="1:3" ht="15.75" x14ac:dyDescent="0.25">
      <c r="A1" s="67" t="s">
        <v>158</v>
      </c>
      <c r="B1" s="61" t="s">
        <v>37</v>
      </c>
      <c r="C1" s="61" t="s">
        <v>32</v>
      </c>
    </row>
    <row r="2" spans="1:3" ht="15.75" x14ac:dyDescent="0.25">
      <c r="A2" s="58" t="s">
        <v>33</v>
      </c>
      <c r="B2" s="59">
        <f>SUM(RECEITAS!F23)</f>
        <v>36220000</v>
      </c>
      <c r="C2" s="62">
        <f>B2/12</f>
        <v>3018333.3333333335</v>
      </c>
    </row>
    <row r="3" spans="1:3" ht="15.75" x14ac:dyDescent="0.25">
      <c r="A3" s="27" t="s">
        <v>1</v>
      </c>
      <c r="B3" s="28">
        <f>SUM(RECEITAS!G23)</f>
        <v>2664600</v>
      </c>
      <c r="C3" s="63">
        <f t="shared" ref="C3:C10" si="0">B3/12</f>
        <v>222050</v>
      </c>
    </row>
    <row r="4" spans="1:3" ht="15.75" x14ac:dyDescent="0.25">
      <c r="A4" s="27" t="s">
        <v>2</v>
      </c>
      <c r="B4" s="28">
        <f>SUM(RECEITAS!H23)</f>
        <v>5077080</v>
      </c>
      <c r="C4" s="63">
        <f t="shared" si="0"/>
        <v>423090</v>
      </c>
    </row>
    <row r="5" spans="1:3" ht="15.75" x14ac:dyDescent="0.25">
      <c r="A5" s="58" t="s">
        <v>34</v>
      </c>
      <c r="B5" s="59">
        <f>B2-B3-B4</f>
        <v>28478320</v>
      </c>
      <c r="C5" s="62">
        <f t="shared" si="0"/>
        <v>2373193.3333333335</v>
      </c>
    </row>
    <row r="6" spans="1:3" ht="15.75" x14ac:dyDescent="0.25">
      <c r="A6" s="27" t="s">
        <v>154</v>
      </c>
      <c r="B6" s="28">
        <f>'DESPESAS PROFISSIONAL'!D25</f>
        <v>19314000</v>
      </c>
      <c r="C6" s="63">
        <f t="shared" si="0"/>
        <v>1609500</v>
      </c>
    </row>
    <row r="7" spans="1:3" ht="15.75" x14ac:dyDescent="0.25">
      <c r="A7" s="27" t="s">
        <v>155</v>
      </c>
      <c r="B7" s="28">
        <f>'DESPESAS BASE'!D21</f>
        <v>2400000</v>
      </c>
      <c r="C7" s="63">
        <f t="shared" si="0"/>
        <v>200000</v>
      </c>
    </row>
    <row r="8" spans="1:3" ht="15.75" x14ac:dyDescent="0.25">
      <c r="A8" s="27" t="s">
        <v>156</v>
      </c>
      <c r="B8" s="28">
        <f>'DESPESAS ADMINISTRATIVAS'!D34</f>
        <v>6762000</v>
      </c>
      <c r="C8" s="63">
        <f t="shared" si="0"/>
        <v>563500</v>
      </c>
    </row>
    <row r="9" spans="1:3" ht="15.75" x14ac:dyDescent="0.25">
      <c r="A9" s="64" t="s">
        <v>157</v>
      </c>
      <c r="B9" s="65">
        <f>B8+B7+B6</f>
        <v>28476000</v>
      </c>
      <c r="C9" s="66">
        <f>B9/12</f>
        <v>2373000</v>
      </c>
    </row>
    <row r="10" spans="1:3" ht="15.75" x14ac:dyDescent="0.25">
      <c r="A10" s="58" t="s">
        <v>3</v>
      </c>
      <c r="B10" s="59">
        <f>B5-B9</f>
        <v>2320</v>
      </c>
      <c r="C10" s="62">
        <f t="shared" si="0"/>
        <v>193.33333333333334</v>
      </c>
    </row>
  </sheetData>
  <sheetProtection algorithmName="SHA-512" hashValue="Qpi6I9HTd0xgTCAbtg9vJyQ2CE9y2pTt4NoxN2nBvf11Imu7iYlHZXRHemLNu/XQIMXtmz2nn6p+TkqUF0b8hQ==" saltValue="hbbHg01zTkkqqyDXkYbKew==" spinCount="100000" sheet="1" objects="1" scenarios="1" selectLockedCells="1" selectUnlockedCells="1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RECEITAS</vt:lpstr>
      <vt:lpstr>DESPESAS PROFISSIONAL</vt:lpstr>
      <vt:lpstr>DESPESAS BASE</vt:lpstr>
      <vt:lpstr>DESPESAS ADMINISTRATIVAS</vt:lpstr>
      <vt:lpstr>RESULTADO</vt:lpstr>
      <vt:lpstr>'DESPESAS PROFISSIONAL'!Area_de_impressao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2021-10-29T18:37:30Z</cp:lastPrinted>
  <dcterms:created xsi:type="dcterms:W3CDTF">2021-01-20T23:50:16Z</dcterms:created>
  <dcterms:modified xsi:type="dcterms:W3CDTF">2021-12-22T12:53:24Z</dcterms:modified>
</cp:coreProperties>
</file>